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false" name="airdensity" vbProcedure="false">Sheet1!$G$9</definedName>
    <definedName function="false" hidden="false" name="alpha" vbProcedure="false">Sheet1!$F$9</definedName>
    <definedName function="false" hidden="false" name="beta" vbProcedure="false">Sheet1!$H$9</definedName>
    <definedName function="false" hidden="false" name="Cpmax" vbProcedure="false">Sheet1!$D$9</definedName>
    <definedName function="false" hidden="false" name="nturbines" vbProcedure="false">Sheet1!$C$3</definedName>
    <definedName function="false" hidden="false" name="peakpv" vbProcedure="false">Sheet1!$C$5</definedName>
    <definedName function="false" hidden="false" name="perturbineannualmw" vbProcedure="false">Sheet1!$H$47</definedName>
    <definedName function="false" hidden="false" name="prated" vbProcedure="false">Sheet1!$I$9</definedName>
    <definedName function="false" hidden="false" name="pvout" vbProcedure="false">Sheet1!$C$4</definedName>
    <definedName function="false" hidden="false" name="sweptarea" vbProcedure="false">Sheet1!$C$9</definedName>
    <definedName function="false" hidden="false" name="vmean" vbProcedure="false">Sheet1!$E$9</definedName>
    <definedName function="false" hidden="false" name="vrated" vbProcedure="false">Sheet1!$B$9</definedName>
    <definedName function="false" hidden="false" name="vstart" vbProcedure="false">Sheet1!$A$9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<sst xmlns="http://schemas.openxmlformats.org/spreadsheetml/2006/main" count="41" uniqueCount="39">
  <si>
    <t xml:space="preserve">INPUT NAME</t>
  </si>
  <si>
    <t xml:space="preserve">INPUT UNITS</t>
  </si>
  <si>
    <t xml:space="preserve">INPUT VALUE</t>
  </si>
  <si>
    <t xml:space="preserve">OUTPUT NAME</t>
  </si>
  <si>
    <t xml:space="preserve">OUTPUT UNITS</t>
  </si>
  <si>
    <t xml:space="preserve">OUTPUT VALUE</t>
  </si>
  <si>
    <t xml:space="preserve">Site Annual Mean Windspeed</t>
  </si>
  <si>
    <t xml:space="preserve">m/s</t>
  </si>
  <si>
    <t xml:space="preserve">Wind Farm Annual Wind Energy Harvest</t>
  </si>
  <si>
    <t xml:space="preserve">kWh</t>
  </si>
  <si>
    <t xml:space="preserve">Number of Turbines</t>
  </si>
  <si>
    <t xml:space="preserve">Solar Array Annual Energy Harvest</t>
  </si>
  <si>
    <t xml:space="preserve">Site Specific Photovoltaic Power Output (PVOUT)</t>
  </si>
  <si>
    <t xml:space="preserve">kWh/kWpeak</t>
  </si>
  <si>
    <t xml:space="preserve">Total Wind+Solar Annual Energy Harvest</t>
  </si>
  <si>
    <t xml:space="preserve">Peak Solar Array Power</t>
  </si>
  <si>
    <t xml:space="preserve">kW</t>
  </si>
  <si>
    <t xml:space="preserve">Wind_vstart m/s</t>
  </si>
  <si>
    <t xml:space="preserve">Wind_vrated m/s</t>
  </si>
  <si>
    <t xml:space="preserve"> Area m^2</t>
  </si>
  <si>
    <t xml:space="preserve">Efficiency_Cpmax</t>
  </si>
  <si>
    <t xml:space="preserve">Wind_vmean m/s</t>
  </si>
  <si>
    <t xml:space="preserve">Weibull shape factor k</t>
  </si>
  <si>
    <t xml:space="preserve">AirDensity Kg/m^3</t>
  </si>
  <si>
    <t xml:space="preserve">Weibull beta</t>
  </si>
  <si>
    <t xml:space="preserve">Rated Power W</t>
  </si>
  <si>
    <t xml:space="preserve">Wind_v m/s</t>
  </si>
  <si>
    <t xml:space="preserve">Wind_PowerD W/m^2</t>
  </si>
  <si>
    <t xml:space="preserve">Harvested_Power W</t>
  </si>
  <si>
    <t xml:space="preserve">Efficiency_Cp</t>
  </si>
  <si>
    <t xml:space="preserve">CumulativeProbability</t>
  </si>
  <si>
    <t xml:space="preserve">CumulativeAnnualEnergyDensity W/m^2</t>
  </si>
  <si>
    <t xml:space="preserve">WeibullProbabilityDensity</t>
  </si>
  <si>
    <t xml:space="preserve">CumulativeAnnualHarvested MWhr</t>
  </si>
  <si>
    <t xml:space="preserve">Annual mean energy density W/m^2</t>
  </si>
  <si>
    <t xml:space="preserve">Cumulative probability of all windspeeds.</t>
  </si>
  <si>
    <t xml:space="preserve">Per turbine Rating Restricted Annual Harvest MWhr</t>
  </si>
  <si>
    <t xml:space="preserve">Totals/rowsper1m/s</t>
  </si>
  <si>
    <t xml:space="preserve">Capacity Factor CF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</si>
</sst>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99FF99"/>
        <bgColor rgb="FF66FF66"/>
      </patternFill>
    </fill>
    <fill>
      <patternFill patternType="solid">
        <fgColor rgb="FF66FF66"/>
        <bgColor rgb="FF99FF99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99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" activeCellId="0" sqref="G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5.19"/>
    <col collapsed="false" customWidth="true" hidden="false" outlineLevel="0" max="2" min="2" style="0" width="17.78"/>
    <col collapsed="false" customWidth="true" hidden="false" outlineLevel="0" max="3" min="3" style="0" width="19.04"/>
    <col collapsed="false" customWidth="true" hidden="false" outlineLevel="0" max="4" min="4" style="0" width="18.2"/>
    <col collapsed="false" customWidth="true" hidden="false" outlineLevel="0" max="5" min="5" style="0" width="15.69"/>
    <col collapsed="false" customWidth="true" hidden="false" outlineLevel="0" max="6" min="6" style="0" width="17.92"/>
    <col collapsed="false" customWidth="true" hidden="false" outlineLevel="0" max="7" min="7" style="0" width="22.09"/>
    <col collapsed="false" customWidth="true" hidden="false" outlineLevel="0" max="8" min="8" style="0" width="18.76"/>
    <col collapsed="false" customWidth="true" hidden="false" outlineLevel="0" max="9" min="9" style="0" width="29.0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4" t="s">
        <v>5</v>
      </c>
    </row>
    <row r="2" customFormat="false" ht="27.6" hidden="false" customHeight="true" outlineLevel="0" collapsed="false">
      <c r="A2" s="5" t="s">
        <v>6</v>
      </c>
      <c r="B2" s="1" t="s">
        <v>7</v>
      </c>
      <c r="C2" s="2" t="n">
        <v>4.88</v>
      </c>
      <c r="D2" s="6" t="s">
        <v>8</v>
      </c>
      <c r="E2" s="3" t="s">
        <v>9</v>
      </c>
      <c r="F2" s="7" t="n">
        <f aca="false">nturbines*perturbineannualmw*1000</f>
        <v>11824.4454820515</v>
      </c>
    </row>
    <row r="3" customFormat="false" ht="25.35" hidden="false" customHeight="true" outlineLevel="0" collapsed="false">
      <c r="A3" s="1" t="s">
        <v>10</v>
      </c>
      <c r="B3" s="1"/>
      <c r="C3" s="2" t="n">
        <v>1</v>
      </c>
      <c r="D3" s="6" t="s">
        <v>11</v>
      </c>
      <c r="E3" s="3" t="s">
        <v>9</v>
      </c>
      <c r="F3" s="7" t="n">
        <f aca="false">pvout*peakpv</f>
        <v>14202.4</v>
      </c>
    </row>
    <row r="4" customFormat="false" ht="31.3" hidden="false" customHeight="true" outlineLevel="0" collapsed="false">
      <c r="A4" s="8" t="s">
        <v>12</v>
      </c>
      <c r="B4" s="1" t="s">
        <v>13</v>
      </c>
      <c r="C4" s="2" t="n">
        <v>1775.3</v>
      </c>
      <c r="D4" s="6" t="s">
        <v>14</v>
      </c>
      <c r="E4" s="3" t="s">
        <v>9</v>
      </c>
      <c r="F4" s="7" t="n">
        <f aca="false">SUM(F2:F3)</f>
        <v>26026.8454820515</v>
      </c>
    </row>
    <row r="5" customFormat="false" ht="17.15" hidden="false" customHeight="true" outlineLevel="0" collapsed="false">
      <c r="A5" s="1" t="s">
        <v>15</v>
      </c>
      <c r="B5" s="1" t="s">
        <v>16</v>
      </c>
      <c r="C5" s="2" t="n">
        <v>8</v>
      </c>
    </row>
    <row r="8" customFormat="false" ht="12.8" hidden="false" customHeight="false" outlineLevel="0" collapsed="false">
      <c r="A8" s="0" t="s">
        <v>17</v>
      </c>
      <c r="B8" s="0" t="s">
        <v>18</v>
      </c>
      <c r="C8" s="0" t="s">
        <v>19</v>
      </c>
      <c r="D8" s="0" t="s">
        <v>20</v>
      </c>
      <c r="E8" s="0" t="s">
        <v>21</v>
      </c>
      <c r="F8" s="9" t="s">
        <v>22</v>
      </c>
      <c r="G8" s="0" t="s">
        <v>23</v>
      </c>
      <c r="H8" s="0" t="s">
        <v>24</v>
      </c>
      <c r="I8" s="0" t="s">
        <v>25</v>
      </c>
    </row>
    <row r="9" customFormat="false" ht="12.8" hidden="false" customHeight="false" outlineLevel="0" collapsed="false">
      <c r="A9" s="0" t="n">
        <v>2</v>
      </c>
      <c r="B9" s="0" t="n">
        <v>8.5</v>
      </c>
      <c r="C9" s="0" t="n">
        <v>27.5</v>
      </c>
      <c r="D9" s="0" t="n">
        <v>0.4</v>
      </c>
      <c r="E9" s="0" t="n">
        <f aca="false">C2</f>
        <v>4.88</v>
      </c>
      <c r="F9" s="0" t="n">
        <v>2</v>
      </c>
      <c r="G9" s="0" t="n">
        <v>1.225</v>
      </c>
      <c r="H9" s="0" t="n">
        <f aca="false">vmean*5.85/4.88</f>
        <v>5.85</v>
      </c>
      <c r="I9" s="0" t="n">
        <v>4000</v>
      </c>
    </row>
    <row r="10" customFormat="false" ht="23.85" hidden="false" customHeight="false" outlineLevel="0" collapsed="false">
      <c r="A10" s="0" t="s">
        <v>26</v>
      </c>
      <c r="B10" s="9" t="s">
        <v>27</v>
      </c>
      <c r="C10" s="0" t="s">
        <v>28</v>
      </c>
      <c r="D10" s="0" t="s">
        <v>29</v>
      </c>
      <c r="E10" s="9" t="s">
        <v>30</v>
      </c>
      <c r="F10" s="9" t="s">
        <v>31</v>
      </c>
      <c r="G10" s="9" t="s">
        <v>32</v>
      </c>
      <c r="H10" s="9" t="s">
        <v>33</v>
      </c>
    </row>
    <row r="11" customFormat="false" ht="12.8" hidden="false" customHeight="false" outlineLevel="0" collapsed="false">
      <c r="A11" s="10" t="n">
        <v>0</v>
      </c>
      <c r="B11" s="10" t="n">
        <f aca="false">A11*A11*A11*G9/2</f>
        <v>0</v>
      </c>
      <c r="C11" s="10" t="n">
        <v>0</v>
      </c>
      <c r="D11" s="10" t="n">
        <v>0</v>
      </c>
      <c r="E11" s="10" t="n">
        <v>0</v>
      </c>
      <c r="F11" s="10" t="n">
        <v>0</v>
      </c>
      <c r="G11" s="10" t="n">
        <v>0</v>
      </c>
      <c r="H11" s="10" t="n">
        <v>0</v>
      </c>
    </row>
    <row r="12" customFormat="false" ht="12.8" hidden="false" customHeight="false" outlineLevel="0" collapsed="false">
      <c r="A12" s="10" t="n">
        <v>0.5</v>
      </c>
      <c r="B12" s="10" t="n">
        <f aca="false">A12*A12*A12*airdensity/2</f>
        <v>0.0765625</v>
      </c>
      <c r="C12" s="10" t="n">
        <f aca="false">IF(A12&lt;vstart,0,IF(A12&gt;vrated,prated,A12*A12*A12*airdensity/2*Cpmax*sweptarea))</f>
        <v>0</v>
      </c>
      <c r="D12" s="10" t="n">
        <f aca="false">C12/B12/sweptarea</f>
        <v>0</v>
      </c>
      <c r="E12" s="10" t="n">
        <f aca="false">_xlfn.WEIBULL.DIST(A12,alpha,beta,1)</f>
        <v>0.00727851786246447</v>
      </c>
      <c r="F12" s="10" t="n">
        <f aca="false">B12*G12</f>
        <v>0.00222091426623289</v>
      </c>
      <c r="G12" s="10" t="n">
        <f aca="false">_xlfn.WEIBULL.DIST(A12,alpha,beta,0)</f>
        <v>0.0290078598038581</v>
      </c>
      <c r="H12" s="10" t="n">
        <f aca="false">G12*C12/2*365*24/1000000</f>
        <v>0</v>
      </c>
    </row>
    <row r="13" customFormat="false" ht="12.8" hidden="false" customHeight="false" outlineLevel="0" collapsed="false">
      <c r="A13" s="10" t="n">
        <v>1</v>
      </c>
      <c r="B13" s="10" t="n">
        <f aca="false">A13*A13*A13*airdensity/2</f>
        <v>0.6125</v>
      </c>
      <c r="C13" s="10" t="n">
        <f aca="false">IF(A13&lt;vstart,0,IF(A13&gt;vrated,prated,A13*A13*A13*airdensity/2*Cpmax*sweptarea))</f>
        <v>0</v>
      </c>
      <c r="D13" s="10" t="n">
        <f aca="false">C13/B13/sweptarea</f>
        <v>0</v>
      </c>
      <c r="E13" s="10" t="n">
        <f aca="false">_xlfn.WEIBULL.DIST(A13,alpha,beta,1)</f>
        <v>0.028797750080658</v>
      </c>
      <c r="F13" s="10" t="n">
        <f aca="false">B13*G13</f>
        <v>0.0347643438133156</v>
      </c>
      <c r="G13" s="10" t="n">
        <f aca="false">_xlfn.WEIBULL.DIST(A13,alpha,beta,0)</f>
        <v>0.0567581123482704</v>
      </c>
      <c r="H13" s="10" t="n">
        <f aca="false">G13*C13/2*365*24/1000000</f>
        <v>0</v>
      </c>
    </row>
    <row r="14" customFormat="false" ht="12.8" hidden="false" customHeight="false" outlineLevel="0" collapsed="false">
      <c r="A14" s="10" t="n">
        <v>1.5</v>
      </c>
      <c r="B14" s="10" t="n">
        <f aca="false">A14*A14*A14*airdensity/2</f>
        <v>2.0671875</v>
      </c>
      <c r="C14" s="10" t="n">
        <f aca="false">IF(A14&lt;vstart,0,IF(A14&gt;vrated,prated,A14*A14*A14*airdensity/2*Cpmax*sweptarea))</f>
        <v>0</v>
      </c>
      <c r="D14" s="10" t="n">
        <f aca="false">C14/B14/sweptarea</f>
        <v>0</v>
      </c>
      <c r="E14" s="10" t="n">
        <f aca="false">_xlfn.WEIBULL.DIST(A14,alpha,beta,1)</f>
        <v>0.0636315338879813</v>
      </c>
      <c r="F14" s="10" t="n">
        <f aca="false">B14*G14</f>
        <v>0.169682155471483</v>
      </c>
      <c r="G14" s="10" t="n">
        <f aca="false">_xlfn.WEIBULL.DIST(A14,alpha,beta,0)</f>
        <v>0.0820835823898329</v>
      </c>
      <c r="H14" s="10" t="n">
        <f aca="false">G14*C14/2*365*24/1000000</f>
        <v>0</v>
      </c>
    </row>
    <row r="15" customFormat="false" ht="12.8" hidden="false" customHeight="false" outlineLevel="0" collapsed="false">
      <c r="A15" s="10" t="n">
        <v>2</v>
      </c>
      <c r="B15" s="10" t="n">
        <f aca="false">A15*A15*A15*airdensity/2</f>
        <v>4.9</v>
      </c>
      <c r="C15" s="10" t="n">
        <f aca="false">IF(A15&lt;vstart,0,IF(A15&gt;vrated,prated,A15*A15*A15*airdensity/2*Cpmax*sweptarea))</f>
        <v>53.9</v>
      </c>
      <c r="D15" s="10" t="n">
        <f aca="false">C15/B15/sweptarea</f>
        <v>0.4</v>
      </c>
      <c r="E15" s="10" t="n">
        <f aca="false">_xlfn.WEIBULL.DIST(A15,alpha,beta,1)</f>
        <v>0.1103099792043</v>
      </c>
      <c r="F15" s="10" t="n">
        <f aca="false">B15*G15</f>
        <v>0.509545603260887</v>
      </c>
      <c r="G15" s="10" t="n">
        <f aca="false">_xlfn.WEIBULL.DIST(A15,alpha,beta,0)</f>
        <v>0.103988898624671</v>
      </c>
      <c r="H15" s="10" t="n">
        <f aca="false">G15*C15/2*365*24/1000000</f>
        <v>0.0245499071651095</v>
      </c>
    </row>
    <row r="16" customFormat="false" ht="12.8" hidden="false" customHeight="false" outlineLevel="0" collapsed="false">
      <c r="A16" s="10" t="n">
        <v>2.5</v>
      </c>
      <c r="B16" s="10" t="n">
        <f aca="false">A16*A16*A16*airdensity/2</f>
        <v>9.5703125</v>
      </c>
      <c r="C16" s="10" t="n">
        <f aca="false">IF(A16&lt;vstart,0,IF(A16&gt;vrated,prated,A16*A16*A16*airdensity/2*Cpmax*sweptarea))</f>
        <v>105.2734375</v>
      </c>
      <c r="D16" s="10" t="n">
        <f aca="false">C16/B16/sweptarea</f>
        <v>0.4</v>
      </c>
      <c r="E16" s="10" t="n">
        <f aca="false">_xlfn.WEIBULL.DIST(A16,alpha,beta,1)</f>
        <v>0.16692231991236</v>
      </c>
      <c r="F16" s="10" t="n">
        <f aca="false">B16*G16</f>
        <v>1.16484969467656</v>
      </c>
      <c r="G16" s="10" t="n">
        <f aca="false">_xlfn.WEIBULL.DIST(A16,alpha,beta,0)</f>
        <v>0.121714906872327</v>
      </c>
      <c r="H16" s="10" t="n">
        <f aca="false">G16*C16/2*365*24/1000000</f>
        <v>0.0561224582895168</v>
      </c>
    </row>
    <row r="17" customFormat="false" ht="12.8" hidden="false" customHeight="false" outlineLevel="0" collapsed="false">
      <c r="A17" s="10" t="n">
        <v>3</v>
      </c>
      <c r="B17" s="10" t="n">
        <f aca="false">A17*A17*A17*airdensity/2</f>
        <v>16.5375</v>
      </c>
      <c r="C17" s="10" t="n">
        <f aca="false">IF(A17&lt;vstart,0,IF(A17&gt;vrated,prated,A17*A17*A17*airdensity/2*Cpmax*sweptarea))</f>
        <v>181.9125</v>
      </c>
      <c r="D17" s="10" t="n">
        <f aca="false">C17/B17/sweptarea</f>
        <v>0.4</v>
      </c>
      <c r="E17" s="10" t="n">
        <f aca="false">_xlfn.WEIBULL.DIST(A17,alpha,beta,1)</f>
        <v>0.231246477970022</v>
      </c>
      <c r="F17" s="10" t="n">
        <f aca="false">B17*G17</f>
        <v>2.22893033014609</v>
      </c>
      <c r="G17" s="10" t="n">
        <f aca="false">_xlfn.WEIBULL.DIST(A17,alpha,beta,0)</f>
        <v>0.134780367658116</v>
      </c>
      <c r="H17" s="10" t="n">
        <f aca="false">G17*C17/2*365*24/1000000</f>
        <v>0.107389863306439</v>
      </c>
    </row>
    <row r="18" customFormat="false" ht="12.8" hidden="false" customHeight="false" outlineLevel="0" collapsed="false">
      <c r="A18" s="10" t="n">
        <v>3.5</v>
      </c>
      <c r="B18" s="10" t="n">
        <f aca="false">A18*A18*A18*airdensity/2</f>
        <v>26.2609375</v>
      </c>
      <c r="C18" s="10" t="n">
        <f aca="false">IF(A18&lt;vstart,0,IF(A18&gt;vrated,prated,A18*A18*A18*airdensity/2*Cpmax*sweptarea))</f>
        <v>288.8703125</v>
      </c>
      <c r="D18" s="10" t="n">
        <f aca="false">C18/B18/sweptarea</f>
        <v>0.4</v>
      </c>
      <c r="E18" s="10" t="n">
        <f aca="false">_xlfn.WEIBULL.DIST(A18,alpha,beta,1)</f>
        <v>0.300893117004139</v>
      </c>
      <c r="F18" s="10" t="n">
        <f aca="false">B18*G18</f>
        <v>3.75526086993115</v>
      </c>
      <c r="G18" s="10" t="n">
        <f aca="false">_xlfn.WEIBULL.DIST(A18,alpha,beta,0)</f>
        <v>0.1429979744604</v>
      </c>
      <c r="H18" s="10" t="n">
        <f aca="false">G18*C18/2*365*24/1000000</f>
        <v>0.180928468713283</v>
      </c>
    </row>
    <row r="19" customFormat="false" ht="12.8" hidden="false" customHeight="false" outlineLevel="0" collapsed="false">
      <c r="A19" s="10" t="n">
        <v>4</v>
      </c>
      <c r="B19" s="10" t="n">
        <f aca="false">A19*A19*A19*airdensity/2</f>
        <v>39.2</v>
      </c>
      <c r="C19" s="10" t="n">
        <f aca="false">IF(A19&lt;vstart,0,IF(A19&gt;vrated,prated,A19*A19*A19*airdensity/2*Cpmax*sweptarea))</f>
        <v>431.2</v>
      </c>
      <c r="D19" s="10" t="n">
        <f aca="false">C19/B19/sweptarea</f>
        <v>0.4</v>
      </c>
      <c r="E19" s="10" t="n">
        <f aca="false">_xlfn.WEIBULL.DIST(A19,alpha,beta,1)</f>
        <v>0.373451236361145</v>
      </c>
      <c r="F19" s="10" t="n">
        <f aca="false">B19*G19</f>
        <v>5.74141843165008</v>
      </c>
      <c r="G19" s="10" t="n">
        <f aca="false">_xlfn.WEIBULL.DIST(A19,alpha,beta,0)</f>
        <v>0.146464755909441</v>
      </c>
      <c r="H19" s="10" t="n">
        <f aca="false">G19*C19/2*365*24/1000000</f>
        <v>0.276621540036901</v>
      </c>
    </row>
    <row r="20" customFormat="false" ht="12.8" hidden="false" customHeight="false" outlineLevel="0" collapsed="false">
      <c r="A20" s="10" t="n">
        <v>4.5</v>
      </c>
      <c r="B20" s="10" t="n">
        <f aca="false">A20*A20*A20*airdensity/2</f>
        <v>55.8140625</v>
      </c>
      <c r="C20" s="10" t="n">
        <f aca="false">IF(A20&lt;vstart,0,IF(A20&gt;vrated,prated,A20*A20*A20*airdensity/2*Cpmax*sweptarea))</f>
        <v>613.9546875</v>
      </c>
      <c r="D20" s="10" t="n">
        <f aca="false">C20/B20/sweptarea</f>
        <v>0.4</v>
      </c>
      <c r="E20" s="10" t="n">
        <f aca="false">_xlfn.WEIBULL.DIST(A20,alpha,beta,1)</f>
        <v>0.446623112103476</v>
      </c>
      <c r="F20" s="10" t="n">
        <f aca="false">B20*G20</f>
        <v>8.12260676058175</v>
      </c>
      <c r="G20" s="10" t="n">
        <f aca="false">_xlfn.WEIBULL.DIST(A20,alpha,beta,0)</f>
        <v>0.145529753555956</v>
      </c>
      <c r="H20" s="10" t="n">
        <f aca="false">G20*C20/2*365*24/1000000</f>
        <v>0.391347193724829</v>
      </c>
    </row>
    <row r="21" customFormat="false" ht="12.8" hidden="false" customHeight="false" outlineLevel="0" collapsed="false">
      <c r="A21" s="10" t="n">
        <v>5</v>
      </c>
      <c r="B21" s="10" t="n">
        <f aca="false">A21*A21*A21*airdensity/2</f>
        <v>76.5625</v>
      </c>
      <c r="C21" s="10" t="n">
        <f aca="false">IF(A21&lt;vstart,0,IF(A21&gt;vrated,prated,A21*A21*A21*airdensity/2*Cpmax*sweptarea))</f>
        <v>842.1875</v>
      </c>
      <c r="D21" s="10" t="n">
        <f aca="false">C21/B21/sweptarea</f>
        <v>0.4</v>
      </c>
      <c r="E21" s="10" t="n">
        <f aca="false">_xlfn.WEIBULL.DIST(A21,alpha,beta,1)</f>
        <v>0.518338431229102</v>
      </c>
      <c r="F21" s="10" t="n">
        <f aca="false">B21*G21</f>
        <v>10.7757217792452</v>
      </c>
      <c r="G21" s="10" t="n">
        <f aca="false">_xlfn.WEIBULL.DIST(A21,alpha,beta,0)</f>
        <v>0.140744121198305</v>
      </c>
      <c r="H21" s="10" t="n">
        <f aca="false">G21*C21/2*365*24/1000000</f>
        <v>0.519174275324034</v>
      </c>
    </row>
    <row r="22" customFormat="false" ht="12.8" hidden="false" customHeight="false" outlineLevel="0" collapsed="false">
      <c r="A22" s="10" t="n">
        <v>5.5</v>
      </c>
      <c r="B22" s="10" t="n">
        <f aca="false">A22*A22*A22*airdensity/2</f>
        <v>101.9046875</v>
      </c>
      <c r="C22" s="10" t="n">
        <f aca="false">IF(A22&lt;vstart,0,IF(A22&gt;vrated,prated,A22*A22*A22*airdensity/2*Cpmax*sweptarea))</f>
        <v>1120.9515625</v>
      </c>
      <c r="D22" s="10" t="n">
        <f aca="false">C22/B22/sweptarea</f>
        <v>0.4</v>
      </c>
      <c r="E22" s="10" t="n">
        <f aca="false">_xlfn.WEIBULL.DIST(A22,alpha,beta,1)</f>
        <v>0.586840431709917</v>
      </c>
      <c r="F22" s="10" t="n">
        <f aca="false">B22*G22</f>
        <v>13.5329640919452</v>
      </c>
      <c r="G22" s="10" t="n">
        <f aca="false">_xlfn.WEIBULL.DIST(A22,alpha,beta,0)</f>
        <v>0.132800211883729</v>
      </c>
      <c r="H22" s="10" t="n">
        <f aca="false">G22*C22/2*365*24/1000000</f>
        <v>0.652018209949919</v>
      </c>
    </row>
    <row r="23" customFormat="false" ht="12.8" hidden="false" customHeight="false" outlineLevel="0" collapsed="false">
      <c r="A23" s="10" t="n">
        <v>6</v>
      </c>
      <c r="B23" s="10" t="n">
        <f aca="false">A23*A23*A23*airdensity/2</f>
        <v>132.3</v>
      </c>
      <c r="C23" s="10" t="n">
        <f aca="false">IF(A23&lt;vstart,0,IF(A23&gt;vrated,prated,A23*A23*A23*airdensity/2*Cpmax*sweptarea))</f>
        <v>1455.3</v>
      </c>
      <c r="D23" s="10" t="n">
        <f aca="false">C23/B23/sweptarea</f>
        <v>0.4</v>
      </c>
      <c r="E23" s="10" t="n">
        <f aca="false">_xlfn.WEIBULL.DIST(A23,alpha,beta,1)</f>
        <v>0.650740302112402</v>
      </c>
      <c r="F23" s="10" t="n">
        <f aca="false">B23*G23</f>
        <v>16.2023433812945</v>
      </c>
      <c r="G23" s="10" t="n">
        <f aca="false">_xlfn.WEIBULL.DIST(A23,alpha,beta,0)</f>
        <v>0.122466692224448</v>
      </c>
      <c r="H23" s="10" t="n">
        <f aca="false">G23*C23/2*365*24/1000000</f>
        <v>0.780628904110769</v>
      </c>
    </row>
    <row r="24" customFormat="false" ht="12.8" hidden="false" customHeight="false" outlineLevel="0" collapsed="false">
      <c r="A24" s="10" t="n">
        <v>6.5</v>
      </c>
      <c r="B24" s="10" t="n">
        <f aca="false">A24*A24*A24*airdensity/2</f>
        <v>168.2078125</v>
      </c>
      <c r="C24" s="10" t="n">
        <f aca="false">IF(A24&lt;vstart,0,IF(A24&gt;vrated,prated,A24*A24*A24*airdensity/2*Cpmax*sweptarea))</f>
        <v>1850.2859375</v>
      </c>
      <c r="D24" s="10" t="n">
        <f aca="false">C24/B24/sweptarea</f>
        <v>0.4</v>
      </c>
      <c r="E24" s="10" t="n">
        <f aca="false">_xlfn.WEIBULL.DIST(A24,alpha,beta,1)</f>
        <v>0.70903954113569</v>
      </c>
      <c r="F24" s="10" t="n">
        <f aca="false">B24*G24</f>
        <v>18.5913854927111</v>
      </c>
      <c r="G24" s="10" t="n">
        <f aca="false">_xlfn.WEIBULL.DIST(A24,alpha,beta,0)</f>
        <v>0.110526290166879</v>
      </c>
      <c r="H24" s="10" t="n">
        <f aca="false">G24*C24/2*365*24/1000000</f>
        <v>0.895732953038818</v>
      </c>
    </row>
    <row r="25" customFormat="false" ht="12.8" hidden="false" customHeight="false" outlineLevel="0" collapsed="false">
      <c r="A25" s="10" t="n">
        <v>7</v>
      </c>
      <c r="B25" s="10" t="n">
        <f aca="false">A25*A25*A25*airdensity/2</f>
        <v>210.0875</v>
      </c>
      <c r="C25" s="10" t="n">
        <f aca="false">IF(A25&lt;vstart,0,IF(A25&gt;vrated,prated,A25*A25*A25*airdensity/2*Cpmax*sweptarea))</f>
        <v>2310.9625</v>
      </c>
      <c r="D25" s="10" t="n">
        <f aca="false">C25/B25/sweptarea</f>
        <v>0.4</v>
      </c>
      <c r="E25" s="10" t="n">
        <f aca="false">_xlfn.WEIBULL.DIST(A25,alpha,beta,1)</f>
        <v>0.761123013409298</v>
      </c>
      <c r="F25" s="10" t="n">
        <f aca="false">B25*G25</f>
        <v>20.5300888270944</v>
      </c>
      <c r="G25" s="10" t="n">
        <f aca="false">_xlfn.WEIBULL.DIST(A25,alpha,beta,0)</f>
        <v>0.0977216104103976</v>
      </c>
      <c r="H25" s="10" t="n">
        <f aca="false">G25*C25/2*365*24/1000000</f>
        <v>0.989139679689408</v>
      </c>
    </row>
    <row r="26" customFormat="false" ht="12.8" hidden="false" customHeight="false" outlineLevel="0" collapsed="false">
      <c r="A26" s="10" t="n">
        <v>7.5</v>
      </c>
      <c r="B26" s="10" t="n">
        <f aca="false">A26*A26*A26*airdensity/2</f>
        <v>258.3984375</v>
      </c>
      <c r="C26" s="10" t="n">
        <f aca="false">IF(A26&lt;vstart,0,IF(A26&gt;vrated,prated,A26*A26*A26*airdensity/2*Cpmax*sweptarea))</f>
        <v>2842.3828125</v>
      </c>
      <c r="D26" s="10" t="n">
        <f aca="false">C26/B26/sweptarea</f>
        <v>0.4</v>
      </c>
      <c r="E26" s="10" t="n">
        <f aca="false">_xlfn.WEIBULL.DIST(A26,alpha,beta,1)</f>
        <v>0.806727755315281</v>
      </c>
      <c r="F26" s="10" t="n">
        <f aca="false">B26*G26</f>
        <v>21.8896541918252</v>
      </c>
      <c r="G26" s="10" t="n">
        <f aca="false">_xlfn.WEIBULL.DIST(A26,alpha,beta,0)</f>
        <v>0.0847127962676833</v>
      </c>
      <c r="H26" s="10" t="n">
        <f aca="false">G26*C26/2*365*24/1000000</f>
        <v>1.05464353896214</v>
      </c>
    </row>
    <row r="27" customFormat="false" ht="12.8" hidden="false" customHeight="false" outlineLevel="0" collapsed="false">
      <c r="A27" s="10" t="n">
        <v>8</v>
      </c>
      <c r="B27" s="10" t="n">
        <f aca="false">A27*A27*A27*airdensity/2</f>
        <v>313.6</v>
      </c>
      <c r="C27" s="10" t="n">
        <f aca="false">IF(A27&lt;vstart,0,IF(A27&gt;vrated,prated,A27*A27*A27*airdensity/2*Cpmax*sweptarea))</f>
        <v>3449.6</v>
      </c>
      <c r="D27" s="10" t="n">
        <f aca="false">C27/B27/sweptarea</f>
        <v>0.4</v>
      </c>
      <c r="E27" s="10" t="n">
        <f aca="false">_xlfn.WEIBULL.DIST(A27,alpha,beta,1)</f>
        <v>0.845894013710728</v>
      </c>
      <c r="F27" s="10" t="n">
        <f aca="false">B27*G27</f>
        <v>22.5945561196595</v>
      </c>
      <c r="G27" s="10" t="n">
        <f aca="false">_xlfn.WEIBULL.DIST(A27,alpha,beta,0)</f>
        <v>0.0720489672183021</v>
      </c>
      <c r="H27" s="10" t="n">
        <f aca="false">G27*C27/2*365*24/1000000</f>
        <v>1.0886057138452</v>
      </c>
    </row>
    <row r="28" customFormat="false" ht="12.8" hidden="false" customHeight="false" outlineLevel="0" collapsed="false">
      <c r="A28" s="10" t="n">
        <v>8.5</v>
      </c>
      <c r="B28" s="10" t="n">
        <f aca="false">A28*A28*A28*airdensity/2</f>
        <v>376.1515625</v>
      </c>
      <c r="C28" s="10" t="n">
        <f aca="false">IF(A28&lt;vstart,0,IF(A28&gt;vrated,prated,A28*A28*A28*airdensity/2*Cpmax*sweptarea))</f>
        <v>4137.6671875</v>
      </c>
      <c r="D28" s="10" t="n">
        <f aca="false">C28/B28/sweptarea</f>
        <v>0.4</v>
      </c>
      <c r="E28" s="10" t="n">
        <f aca="false">_xlfn.WEIBULL.DIST(A28,alpha,beta,1)</f>
        <v>0.878905514047083</v>
      </c>
      <c r="F28" s="10" t="n">
        <f aca="false">B28*G28</f>
        <v>22.6268671699177</v>
      </c>
      <c r="G28" s="10" t="n">
        <f aca="false">_xlfn.WEIBULL.DIST(A28,alpha,beta,0)</f>
        <v>0.0601535908013614</v>
      </c>
      <c r="H28" s="10" t="n">
        <f aca="false">G28*C28/2*365*24/1000000</f>
        <v>1.09016246024664</v>
      </c>
    </row>
    <row r="29" customFormat="false" ht="12.8" hidden="false" customHeight="false" outlineLevel="0" collapsed="false">
      <c r="A29" s="10" t="n">
        <v>9</v>
      </c>
      <c r="B29" s="10" t="n">
        <f aca="false">A29*A29*A29*airdensity/2</f>
        <v>446.5125</v>
      </c>
      <c r="C29" s="10" t="n">
        <f aca="false">IF(A29&lt;vstart,0,IF(A29&gt;vrated,prated,A29*A29*A29*airdensity/2*Cpmax*sweptarea))</f>
        <v>4000</v>
      </c>
      <c r="D29" s="10" t="n">
        <f aca="false">C29/B29/sweptarea</f>
        <v>0.325756939513553</v>
      </c>
      <c r="E29" s="10" t="n">
        <f aca="false">_xlfn.WEIBULL.DIST(A29,alpha,beta,1)</f>
        <v>0.906225649137491</v>
      </c>
      <c r="F29" s="10" t="n">
        <f aca="false">B29*G29</f>
        <v>22.0231005072957</v>
      </c>
      <c r="G29" s="10" t="n">
        <f aca="false">_xlfn.WEIBULL.DIST(A29,alpha,beta,0)</f>
        <v>0.0493224725115101</v>
      </c>
      <c r="H29" s="10" t="n">
        <f aca="false">G29*C29/2*365*24/1000000</f>
        <v>0.864129718401657</v>
      </c>
    </row>
    <row r="30" customFormat="false" ht="12.8" hidden="false" customHeight="false" outlineLevel="0" collapsed="false">
      <c r="A30" s="10" t="n">
        <v>9.5</v>
      </c>
      <c r="B30" s="10" t="n">
        <f aca="false">A30*A30*A30*airdensity/2</f>
        <v>525.1421875</v>
      </c>
      <c r="C30" s="10" t="n">
        <f aca="false">IF(A30&lt;vstart,0,IF(A30&gt;vrated,prated,A30*A30*A30*airdensity/2*Cpmax*sweptarea))</f>
        <v>4000</v>
      </c>
      <c r="D30" s="10" t="n">
        <f aca="false">C30/B30/sweptarea</f>
        <v>0.276981261298009</v>
      </c>
      <c r="E30" s="10" t="n">
        <f aca="false">_xlfn.WEIBULL.DIST(A30,alpha,beta,1)</f>
        <v>0.928435341211033</v>
      </c>
      <c r="F30" s="10" t="n">
        <f aca="false">B30*G30</f>
        <v>20.8649516493083</v>
      </c>
      <c r="G30" s="10" t="n">
        <f aca="false">_xlfn.WEIBULL.DIST(A30,alpha,beta,0)</f>
        <v>0.0397320042951382</v>
      </c>
      <c r="H30" s="10" t="n">
        <f aca="false">G30*C30/2*365*24/1000000</f>
        <v>0.696104715250821</v>
      </c>
    </row>
    <row r="31" customFormat="false" ht="12.8" hidden="false" customHeight="false" outlineLevel="0" collapsed="false">
      <c r="A31" s="10" t="n">
        <v>10</v>
      </c>
      <c r="B31" s="10" t="n">
        <f aca="false">A31*A31*A31*airdensity/2</f>
        <v>612.5</v>
      </c>
      <c r="C31" s="10" t="n">
        <f aca="false">IF(A31&lt;vstart,0,IF(A31&gt;vrated,prated,A31*A31*A31*airdensity/2*Cpmax*sweptarea))</f>
        <v>4000</v>
      </c>
      <c r="D31" s="10" t="n">
        <f aca="false">C31/B31/sweptarea</f>
        <v>0.23747680890538</v>
      </c>
      <c r="E31" s="10" t="n">
        <f aca="false">_xlfn.WEIBULL.DIST(A31,alpha,beta,1)</f>
        <v>0.946176989785939</v>
      </c>
      <c r="F31" s="10" t="n">
        <f aca="false">B31*G31</f>
        <v>19.2660347760173</v>
      </c>
      <c r="G31" s="10" t="n">
        <f aca="false">_xlfn.WEIBULL.DIST(A31,alpha,beta,0)</f>
        <v>0.0314547506547221</v>
      </c>
      <c r="H31" s="10" t="n">
        <f aca="false">G31*C31/2*365*24/1000000</f>
        <v>0.551087231470731</v>
      </c>
    </row>
    <row r="32" customFormat="false" ht="12.8" hidden="false" customHeight="false" outlineLevel="0" collapsed="false">
      <c r="A32" s="10" t="n">
        <v>10.5</v>
      </c>
      <c r="B32" s="10" t="n">
        <f aca="false">A32*A32*A32*airdensity/2</f>
        <v>709.0453125</v>
      </c>
      <c r="C32" s="10" t="n">
        <f aca="false">IF(A32&lt;vstart,0,IF(A32&gt;vrated,prated,A32*A32*A32*airdensity/2*Cpmax*sweptarea))</f>
        <v>4000</v>
      </c>
      <c r="D32" s="10" t="n">
        <f aca="false">C32/B32/sweptarea</f>
        <v>0.205141396311742</v>
      </c>
      <c r="E32" s="10" t="n">
        <f aca="false">_xlfn.WEIBULL.DIST(A32,alpha,beta,1)</f>
        <v>0.960107412928405</v>
      </c>
      <c r="F32" s="10" t="n">
        <f aca="false">B32*G32</f>
        <v>17.3569636700671</v>
      </c>
      <c r="G32" s="10" t="n">
        <f aca="false">_xlfn.WEIBULL.DIST(A32,alpha,beta,0)</f>
        <v>0.024479343370692</v>
      </c>
      <c r="H32" s="10" t="n">
        <f aca="false">G32*C32/2*365*24/1000000</f>
        <v>0.428878095854523</v>
      </c>
    </row>
    <row r="33" customFormat="false" ht="12.8" hidden="false" customHeight="false" outlineLevel="0" collapsed="false">
      <c r="A33" s="10" t="n">
        <v>11</v>
      </c>
      <c r="B33" s="10" t="n">
        <f aca="false">A33*A33*A33*airdensity/2</f>
        <v>815.2375</v>
      </c>
      <c r="C33" s="10" t="n">
        <f aca="false">IF(A33&lt;vstart,0,IF(A33&gt;vrated,prated,A33*A33*A33*airdensity/2*Cpmax*sweptarea))</f>
        <v>4000</v>
      </c>
      <c r="D33" s="10" t="n">
        <f aca="false">C33/B33/sweptarea</f>
        <v>0.178419841401488</v>
      </c>
      <c r="E33" s="10" t="n">
        <f aca="false">_xlfn.WEIBULL.DIST(A33,alpha,beta,1)</f>
        <v>0.970861227023215</v>
      </c>
      <c r="F33" s="10" t="n">
        <f aca="false">B33*G33</f>
        <v>15.2709606125372</v>
      </c>
      <c r="G33" s="10" t="n">
        <f aca="false">_xlfn.WEIBULL.DIST(A33,alpha,beta,0)</f>
        <v>0.0187319162974436</v>
      </c>
      <c r="H33" s="10" t="n">
        <f aca="false">G33*C33/2*365*24/1000000</f>
        <v>0.328183173531213</v>
      </c>
    </row>
    <row r="34" customFormat="false" ht="12.8" hidden="false" customHeight="false" outlineLevel="0" collapsed="false">
      <c r="A34" s="10" t="n">
        <v>11.5</v>
      </c>
      <c r="B34" s="10" t="n">
        <f aca="false">A34*A34*A34*airdensity/2</f>
        <v>931.5359375</v>
      </c>
      <c r="C34" s="10" t="n">
        <f aca="false">IF(A34&lt;vstart,0,IF(A34&gt;vrated,prated,A34*A34*A34*airdensity/2*Cpmax*sweptarea))</f>
        <v>4000</v>
      </c>
      <c r="D34" s="10" t="n">
        <f aca="false">C34/B34/sweptarea</f>
        <v>0.156144856681437</v>
      </c>
      <c r="E34" s="10" t="n">
        <f aca="false">_xlfn.WEIBULL.DIST(A34,alpha,beta,1)</f>
        <v>0.97902484600729</v>
      </c>
      <c r="F34" s="10" t="n">
        <f aca="false">B34*G34</f>
        <v>13.1316976840536</v>
      </c>
      <c r="G34" s="10" t="n">
        <f aca="false">_xlfn.WEIBULL.DIST(A34,alpha,beta,0)</f>
        <v>0.014096823488416</v>
      </c>
      <c r="H34" s="10" t="n">
        <f aca="false">G34*C34/2*365*24/1000000</f>
        <v>0.246976347517048</v>
      </c>
    </row>
    <row r="35" customFormat="false" ht="12.8" hidden="false" customHeight="false" outlineLevel="0" collapsed="false">
      <c r="A35" s="10" t="n">
        <v>12</v>
      </c>
      <c r="B35" s="10" t="n">
        <f aca="false">A35*A35*A35*airdensity/2</f>
        <v>1058.4</v>
      </c>
      <c r="C35" s="10" t="n">
        <f aca="false">IF(A35&lt;vstart,0,IF(A35&gt;vrated,prated,A35*A35*A35*airdensity/2*Cpmax*sweptarea))</f>
        <v>4000</v>
      </c>
      <c r="D35" s="10" t="n">
        <f aca="false">C35/B35/sweptarea</f>
        <v>0.13742870885728</v>
      </c>
      <c r="E35" s="10" t="n">
        <f aca="false">_xlfn.WEIBULL.DIST(A35,alpha,beta,1)</f>
        <v>0.98512030956528</v>
      </c>
      <c r="F35" s="10" t="n">
        <f aca="false">B35*G35</f>
        <v>11.0444282137943</v>
      </c>
      <c r="G35" s="10" t="n">
        <f aca="false">_xlfn.WEIBULL.DIST(A35,alpha,beta,0)</f>
        <v>0.0104350228777346</v>
      </c>
      <c r="H35" s="10" t="n">
        <f aca="false">G35*C35/2*365*24/1000000</f>
        <v>0.18282160081791</v>
      </c>
    </row>
    <row r="36" customFormat="false" ht="12.8" hidden="false" customHeight="false" outlineLevel="0" collapsed="false">
      <c r="A36" s="10" t="n">
        <v>12.5</v>
      </c>
      <c r="B36" s="10" t="n">
        <f aca="false">A36*A36*A36*airdensity/2</f>
        <v>1196.2890625</v>
      </c>
      <c r="C36" s="10" t="n">
        <f aca="false">IF(A36&lt;vstart,0,IF(A36&gt;vrated,prated,A36*A36*A36*airdensity/2*Cpmax*sweptarea))</f>
        <v>4000</v>
      </c>
      <c r="D36" s="10" t="n">
        <f aca="false">C36/B36/sweptarea</f>
        <v>0.121588126159555</v>
      </c>
      <c r="E36" s="10" t="n">
        <f aca="false">_xlfn.WEIBULL.DIST(A36,alpha,beta,1)</f>
        <v>0.98959750600024</v>
      </c>
      <c r="F36" s="10" t="n">
        <f aca="false">B36*G36</f>
        <v>9.09079537923517</v>
      </c>
      <c r="G36" s="10" t="n">
        <f aca="false">_xlfn.WEIBULL.DIST(A36,alpha,beta,0)</f>
        <v>0.00759916283129536</v>
      </c>
      <c r="H36" s="10" t="n">
        <f aca="false">G36*C36/2*365*24/1000000</f>
        <v>0.133137332804295</v>
      </c>
    </row>
    <row r="37" customFormat="false" ht="12.8" hidden="false" customHeight="false" outlineLevel="0" collapsed="false">
      <c r="A37" s="10" t="n">
        <v>13</v>
      </c>
      <c r="B37" s="10" t="n">
        <f aca="false">A37*A37*A37*airdensity/2</f>
        <v>1345.6625</v>
      </c>
      <c r="C37" s="10" t="n">
        <f aca="false">IF(A37&lt;vstart,0,IF(A37&gt;vrated,prated,A37*A37*A37*airdensity/2*Cpmax*sweptarea))</f>
        <v>4000</v>
      </c>
      <c r="D37" s="10" t="n">
        <f aca="false">C37/B37/sweptarea</f>
        <v>0.108091401413464</v>
      </c>
      <c r="E37" s="10" t="n">
        <f aca="false">_xlfn.WEIBULL.DIST(A37,alpha,beta,1)</f>
        <v>0.992833024962387</v>
      </c>
      <c r="F37" s="10" t="n">
        <f aca="false">B37*G37</f>
        <v>7.32712596129239</v>
      </c>
      <c r="G37" s="10" t="n">
        <f aca="false">_xlfn.WEIBULL.DIST(A37,alpha,beta,0)</f>
        <v>0.00544499528023735</v>
      </c>
      <c r="H37" s="10" t="n">
        <f aca="false">G37*C37/2*365*24/1000000</f>
        <v>0.0953963173097583</v>
      </c>
    </row>
    <row r="38" customFormat="false" ht="12.8" hidden="false" customHeight="false" outlineLevel="0" collapsed="false">
      <c r="A38" s="10" t="n">
        <v>13.5</v>
      </c>
      <c r="B38" s="10" t="n">
        <f aca="false">A38*A38*A38*airdensity/2</f>
        <v>1506.9796875</v>
      </c>
      <c r="C38" s="10" t="n">
        <f aca="false">IF(A38&lt;vstart,0,IF(A38&gt;vrated,prated,A38*A38*A38*airdensity/2*Cpmax*sweptarea))</f>
        <v>4000</v>
      </c>
      <c r="D38" s="10" t="n">
        <f aca="false">C38/B38/sweptarea</f>
        <v>0.0965205746706824</v>
      </c>
      <c r="E38" s="10" t="n">
        <f aca="false">_xlfn.WEIBULL.DIST(A38,alpha,beta,1)</f>
        <v>0.995133809017243</v>
      </c>
      <c r="F38" s="10" t="n">
        <f aca="false">B38*G38</f>
        <v>5.78560234044218</v>
      </c>
      <c r="G38" s="10" t="n">
        <f aca="false">_xlfn.WEIBULL.DIST(A38,alpha,beta,0)</f>
        <v>0.00383920393116923</v>
      </c>
      <c r="H38" s="10" t="n">
        <f aca="false">G38*C38/2*365*24/1000000</f>
        <v>0.0672628528740849</v>
      </c>
    </row>
    <row r="39" customFormat="false" ht="12.8" hidden="false" customHeight="false" outlineLevel="0" collapsed="false">
      <c r="A39" s="10" t="n">
        <v>14</v>
      </c>
      <c r="B39" s="10" t="n">
        <f aca="false">A39*A39*A39*airdensity/2</f>
        <v>1680.7</v>
      </c>
      <c r="C39" s="10" t="n">
        <f aca="false">IF(A39&lt;vstart,0,IF(A39&gt;vrated,prated,A39*A39*A39*airdensity/2*Cpmax*sweptarea))</f>
        <v>4000</v>
      </c>
      <c r="D39" s="10" t="n">
        <f aca="false">C39/B39/sweptarea</f>
        <v>0.0865440265690162</v>
      </c>
      <c r="E39" s="10" t="n">
        <f aca="false">_xlfn.WEIBULL.DIST(A39,alpha,beta,1)</f>
        <v>0.996743903650946</v>
      </c>
      <c r="F39" s="10" t="n">
        <f aca="false">B39*G39</f>
        <v>4.4774809481469</v>
      </c>
      <c r="G39" s="10" t="n">
        <f aca="false">_xlfn.WEIBULL.DIST(A39,alpha,beta,0)</f>
        <v>0.00266405720720349</v>
      </c>
      <c r="H39" s="10" t="n">
        <f aca="false">G39*C39/2*365*24/1000000</f>
        <v>0.0466742822702051</v>
      </c>
    </row>
    <row r="40" customFormat="false" ht="12.8" hidden="false" customHeight="false" outlineLevel="0" collapsed="false">
      <c r="A40" s="10" t="n">
        <v>14.5</v>
      </c>
      <c r="B40" s="10" t="n">
        <f aca="false">A40*A40*A40*airdensity/2</f>
        <v>1867.2828125</v>
      </c>
      <c r="C40" s="10" t="n">
        <f aca="false">IF(A40&lt;vstart,0,IF(A40&gt;vrated,prated,A40*A40*A40*airdensity/2*Cpmax*sweptarea))</f>
        <v>4000</v>
      </c>
      <c r="D40" s="10" t="n">
        <f aca="false">C40/B40/sweptarea</f>
        <v>0.0778963660356326</v>
      </c>
      <c r="E40" s="10" t="n">
        <f aca="false">_xlfn.WEIBULL.DIST(A40,alpha,beta,1)</f>
        <v>0.99785286087858</v>
      </c>
      <c r="F40" s="10" t="n">
        <f aca="false">B40*G40</f>
        <v>3.39747719619354</v>
      </c>
      <c r="G40" s="10" t="n">
        <f aca="false">_xlfn.WEIBULL.DIST(A40,alpha,beta,0)</f>
        <v>0.0018194764999978</v>
      </c>
      <c r="H40" s="10" t="n">
        <f aca="false">G40*C40/2*365*24/1000000</f>
        <v>0.0318772282799614</v>
      </c>
    </row>
    <row r="41" customFormat="false" ht="12.8" hidden="false" customHeight="false" outlineLevel="0" collapsed="false">
      <c r="A41" s="10" t="n">
        <v>15</v>
      </c>
      <c r="B41" s="10" t="n">
        <f aca="false">A41*A41*A41*airdensity/2</f>
        <v>2067.1875</v>
      </c>
      <c r="C41" s="10" t="n">
        <f aca="false">IF(A41&lt;vstart,0,IF(A41&gt;vrated,prated,A41*A41*A41*airdensity/2*Cpmax*sweptarea))</f>
        <v>4000</v>
      </c>
      <c r="D41" s="10" t="n">
        <f aca="false">C41/B41/sweptarea</f>
        <v>0.0703634989349275</v>
      </c>
      <c r="E41" s="10" t="n">
        <f aca="false">_xlfn.WEIBULL.DIST(A41,alpha,beta,1)</f>
        <v>0.998604666688449</v>
      </c>
      <c r="F41" s="10" t="n">
        <f aca="false">B41*G41</f>
        <v>2.52852560155306</v>
      </c>
      <c r="G41" s="10" t="n">
        <f aca="false">_xlfn.WEIBULL.DIST(A41,alpha,beta,0)</f>
        <v>0.00122317187074374</v>
      </c>
      <c r="H41" s="10" t="n">
        <f aca="false">G41*C41/2*365*24/1000000</f>
        <v>0.0214299711754302</v>
      </c>
    </row>
    <row r="42" customFormat="false" ht="12.8" hidden="false" customHeight="false" outlineLevel="0" collapsed="false">
      <c r="A42" s="10" t="n">
        <v>15.5</v>
      </c>
      <c r="B42" s="10" t="n">
        <f aca="false">A42*A42*A42*airdensity/2</f>
        <v>2280.8734375</v>
      </c>
      <c r="C42" s="10" t="n">
        <f aca="false">IF(A42&lt;vstart,0,IF(A42&gt;vrated,prated,A42*A42*A42*airdensity/2*Cpmax*sweptarea))</f>
        <v>4000</v>
      </c>
      <c r="D42" s="10" t="n">
        <f aca="false">C42/B42/sweptarea</f>
        <v>0.0637714232903576</v>
      </c>
      <c r="E42" s="10" t="n">
        <f aca="false">_xlfn.WEIBULL.DIST(A42,alpha,beta,1)</f>
        <v>0.999106384732851</v>
      </c>
      <c r="F42" s="10" t="n">
        <f aca="false">B42*G42</f>
        <v>1.84629770214625</v>
      </c>
      <c r="G42" s="10" t="n">
        <f aca="false">_xlfn.WEIBULL.DIST(A42,alpha,beta,0)</f>
        <v>0.000809469596949632</v>
      </c>
      <c r="H42" s="10" t="n">
        <f aca="false">G42*C42/2*365*24/1000000</f>
        <v>0.0141819073385576</v>
      </c>
    </row>
    <row r="43" customFormat="false" ht="12.8" hidden="false" customHeight="false" outlineLevel="0" collapsed="false">
      <c r="A43" s="10" t="n">
        <v>16</v>
      </c>
      <c r="B43" s="10" t="n">
        <f aca="false">A43*A43*A43*airdensity/2</f>
        <v>2508.8</v>
      </c>
      <c r="C43" s="10" t="n">
        <f aca="false">IF(A43&lt;vstart,0,IF(A43&gt;vrated,prated,A43*A43*A43*airdensity/2*Cpmax*sweptarea))</f>
        <v>4000</v>
      </c>
      <c r="D43" s="10" t="n">
        <f aca="false">C43/B43/sweptarea</f>
        <v>0.0579777365491651</v>
      </c>
      <c r="E43" s="10" t="n">
        <f aca="false">_xlfn.WEIBULL.DIST(A43,alpha,beta,1)</f>
        <v>0.999436001385207</v>
      </c>
      <c r="F43" s="10" t="n">
        <f aca="false">B43*G43</f>
        <v>1.32306848399048</v>
      </c>
      <c r="G43" s="10" t="n">
        <f aca="false">_xlfn.WEIBULL.DIST(A43,alpha,beta,0)</f>
        <v>0.00052737104750896</v>
      </c>
      <c r="H43" s="10" t="n">
        <f aca="false">G43*C43/2*365*24/1000000</f>
        <v>0.00923954075235699</v>
      </c>
    </row>
    <row r="46" customFormat="false" ht="35.05" hidden="false" customHeight="false" outlineLevel="0" collapsed="false">
      <c r="F46" s="9" t="s">
        <v>34</v>
      </c>
      <c r="G46" s="9" t="s">
        <v>35</v>
      </c>
      <c r="H46" s="9" t="s">
        <v>36</v>
      </c>
    </row>
    <row r="47" customFormat="false" ht="12.8" hidden="false" customHeight="false" outlineLevel="0" collapsed="false">
      <c r="F47" s="10" t="n">
        <f aca="false">SUM(F11:F43)/2</f>
        <v>161.603685441782</v>
      </c>
      <c r="G47" s="10" t="n">
        <f aca="false">SUM(G12:G43)/2</f>
        <v>0.99833986677737</v>
      </c>
      <c r="H47" s="10" t="n">
        <f aca="false">SUM(H12:H43)</f>
        <v>11.8244454820515</v>
      </c>
    </row>
    <row r="48" customFormat="false" ht="12.8" hidden="false" customHeight="false" outlineLevel="0" collapsed="false">
      <c r="A48" s="0" t="s">
        <v>37</v>
      </c>
      <c r="H48" s="0" t="s">
        <v>38</v>
      </c>
    </row>
    <row r="49" customFormat="false" ht="12.8" hidden="false" customHeight="false" outlineLevel="0" collapsed="false">
      <c r="H49" s="10" t="n">
        <f aca="false">H47*1000000/(365*24)/prated</f>
        <v>0.337455635903297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LibreOffice/7.3.6.2$Linux_X86_64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2022-08-27T17:57:30Z</dcterms:created>
  <dc:creator>Christopher Turner</dc:creator>
  <dc:description/>
  <dc:language>en-GB</dc:language>
  <cp:lastModifiedBy>Christopher Turner</cp:lastModifiedBy>
  <dcterms:modified xsi:type="dcterms:W3CDTF">2022-11-17T20:50:58Z</dcterms:modified>
  <cp:revision>13</cp:revision>
  <dc:subject/>
  <dc:title/>
</cp:coreProperties>
</file>